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85" activeTab="1"/>
  </bookViews>
  <sheets>
    <sheet name="社会人用" sheetId="2" r:id="rId1"/>
    <sheet name="学生団体用" sheetId="1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<sst xmlns="http://schemas.openxmlformats.org/spreadsheetml/2006/main" xmlns:r="http://schemas.openxmlformats.org/officeDocument/2006/relationships" count="42" uniqueCount="42">
  <si>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合宿者数</t>
    <rPh sb="0" eb="2">
      <t>ガッシュク</t>
    </rPh>
    <rPh sb="2" eb="3">
      <t>シャ</t>
    </rPh>
    <rPh sb="3" eb="4">
      <t>スウ</t>
    </rPh>
    <phoneticPr fontId="1"/>
  </si>
  <si>
    <t>支給額</t>
    <rPh sb="0" eb="3">
      <t>シキュウガク</t>
    </rPh>
    <phoneticPr fontId="1"/>
  </si>
  <si>
    <t>宿泊数</t>
    <rPh sb="0" eb="2">
      <t>シュクハク</t>
    </rPh>
    <rPh sb="2" eb="3">
      <t>スウ</t>
    </rPh>
    <phoneticPr fontId="1"/>
  </si>
  <si>
    <t>貸し切りバス（町内事業者）</t>
    <rPh sb="0" eb="1">
      <t>カ</t>
    </rPh>
    <rPh sb="2" eb="3">
      <t>キ</t>
    </rPh>
    <rPh sb="7" eb="9">
      <t>チョウナイ</t>
    </rPh>
    <rPh sb="9" eb="12">
      <t>ジギョウシャ</t>
    </rPh>
    <phoneticPr fontId="1"/>
  </si>
  <si>
    <t>申請額</t>
    <rPh sb="0" eb="3">
      <t>シンセイガク</t>
    </rPh>
    <phoneticPr fontId="1"/>
  </si>
  <si>
    <t>延泊数</t>
    <rPh sb="0" eb="1">
      <t>ノ</t>
    </rPh>
    <rPh sb="1" eb="2">
      <t>ハク</t>
    </rPh>
    <rPh sb="2" eb="3">
      <t>スウ</t>
    </rPh>
    <phoneticPr fontId="1"/>
  </si>
  <si>
    <t>合計</t>
    <rPh sb="0" eb="2">
      <t>ゴウケイ</t>
    </rPh>
    <phoneticPr fontId="1"/>
  </si>
  <si>
    <t>100～119</t>
  </si>
  <si>
    <t>40～59</t>
  </si>
  <si>
    <t>20～39</t>
  </si>
  <si>
    <t>※宿泊数が１泊のみは対象外のため入力しても合計に含まれない</t>
    <rPh sb="1" eb="3">
      <t>シュクハク</t>
    </rPh>
    <rPh sb="3" eb="4">
      <t>スウ</t>
    </rPh>
    <rPh sb="6" eb="7">
      <t>ハク</t>
    </rPh>
    <rPh sb="10" eb="13">
      <t>タイショウガイ</t>
    </rPh>
    <rPh sb="16" eb="18">
      <t>ニュウリョク</t>
    </rPh>
    <rPh sb="21" eb="23">
      <t>ゴウケイ</t>
    </rPh>
    <rPh sb="24" eb="25">
      <t>フク</t>
    </rPh>
    <phoneticPr fontId="1"/>
  </si>
  <si>
    <t>＜支給対象　小学校・中学校・高等学校・大学・高等専門学校・専修学校＞</t>
    <rPh sb="1" eb="3">
      <t>シキュウ</t>
    </rPh>
    <rPh sb="3" eb="5">
      <t>タイショウ</t>
    </rPh>
    <rPh sb="6" eb="9">
      <t>ショウガッコウ</t>
    </rPh>
    <rPh sb="10" eb="13">
      <t>チュウガッコウ</t>
    </rPh>
    <rPh sb="14" eb="16">
      <t>コウトウ</t>
    </rPh>
    <rPh sb="16" eb="18">
      <t>ガッコウ</t>
    </rPh>
    <rPh sb="19" eb="21">
      <t>ダイガク</t>
    </rPh>
    <rPh sb="22" eb="24">
      <t>コウトウ</t>
    </rPh>
    <rPh sb="24" eb="26">
      <t>センモン</t>
    </rPh>
    <rPh sb="26" eb="28">
      <t>ガッコウ</t>
    </rPh>
    <rPh sb="29" eb="31">
      <t>センシュウ</t>
    </rPh>
    <rPh sb="31" eb="33">
      <t>ガッコウ</t>
    </rPh>
    <phoneticPr fontId="1"/>
  </si>
  <si>
    <t>60～79</t>
  </si>
  <si>
    <t>利用回数</t>
    <rPh sb="0" eb="2">
      <t>リヨウ</t>
    </rPh>
    <rPh sb="2" eb="4">
      <t>カイスウ</t>
    </rPh>
    <phoneticPr fontId="1"/>
  </si>
  <si>
    <t>80～99</t>
  </si>
  <si>
    <t>180～199</t>
  </si>
  <si>
    <t>120～139</t>
  </si>
  <si>
    <t>申請金額</t>
    <rPh sb="0" eb="2">
      <t>シンセイ</t>
    </rPh>
    <rPh sb="2" eb="4">
      <t>キンガク</t>
    </rPh>
    <phoneticPr fontId="1"/>
  </si>
  <si>
    <t>140～159</t>
  </si>
  <si>
    <t>200～</t>
  </si>
  <si>
    <t>160～179</t>
  </si>
  <si>
    <t>対象</t>
    <rPh sb="0" eb="2">
      <t>タイショウ</t>
    </rPh>
    <phoneticPr fontId="1"/>
  </si>
  <si>
    <t>←このセルに入力してください。</t>
    <rPh sb="6" eb="8">
      <t>ニュウリョク</t>
    </rPh>
    <phoneticPr fontId="1"/>
  </si>
  <si>
    <t>貸し切りバス（町外事業者）</t>
    <rPh sb="0" eb="1">
      <t>カ</t>
    </rPh>
    <rPh sb="2" eb="3">
      <t>キ</t>
    </rPh>
    <rPh sb="7" eb="9">
      <t>チョウガイ</t>
    </rPh>
    <rPh sb="9" eb="12">
      <t>ジギョウシャ</t>
    </rPh>
    <phoneticPr fontId="1"/>
  </si>
  <si>
    <t>支給上限額</t>
    <rPh sb="0" eb="2">
      <t>シキュウ</t>
    </rPh>
    <rPh sb="2" eb="4">
      <t>ジョウゲン</t>
    </rPh>
    <rPh sb="4" eb="5">
      <t>ガク</t>
    </rPh>
    <phoneticPr fontId="1"/>
  </si>
  <si>
    <t>宿泊所バス（29人乗り）</t>
    <rPh sb="0" eb="2">
      <t>シュクハク</t>
    </rPh>
    <rPh sb="2" eb="3">
      <t>ジョ</t>
    </rPh>
    <rPh sb="8" eb="9">
      <t>ニン</t>
    </rPh>
    <rPh sb="9" eb="10">
      <t>ノ</t>
    </rPh>
    <phoneticPr fontId="1"/>
  </si>
  <si>
    <t>レンタカー</t>
  </si>
  <si>
    <t>※１団体当たり上限金額の範囲内で複数台の利用も可能</t>
    <rPh sb="2" eb="4">
      <t>ダンタイ</t>
    </rPh>
    <rPh sb="4" eb="5">
      <t>ア</t>
    </rPh>
    <rPh sb="7" eb="9">
      <t>ジョウゲン</t>
    </rPh>
    <rPh sb="9" eb="11">
      <t>キンガク</t>
    </rPh>
    <rPh sb="12" eb="14">
      <t>ハンイ</t>
    </rPh>
    <rPh sb="14" eb="15">
      <t>ナイ</t>
    </rPh>
    <rPh sb="16" eb="18">
      <t>フクスウ</t>
    </rPh>
    <rPh sb="18" eb="19">
      <t>ダイ</t>
    </rPh>
    <rPh sb="20" eb="22">
      <t>リヨウ</t>
    </rPh>
    <rPh sb="23" eb="25">
      <t>カノウ</t>
    </rPh>
    <phoneticPr fontId="1"/>
  </si>
  <si>
    <t>台数</t>
    <rPh sb="0" eb="2">
      <t>ダイスウ</t>
    </rPh>
    <phoneticPr fontId="1"/>
  </si>
  <si>
    <t>利用料金</t>
    <rPh sb="0" eb="2">
      <t>リヨウ</t>
    </rPh>
    <rPh sb="2" eb="4">
      <t>リョウキン</t>
    </rPh>
    <phoneticPr fontId="1"/>
  </si>
  <si>
    <t>種類</t>
    <rPh sb="0" eb="2">
      <t>シュルイ</t>
    </rPh>
    <phoneticPr fontId="1"/>
  </si>
  <si>
    <t>宿泊所バス（ハイエース）</t>
    <rPh sb="0" eb="2">
      <t>シュクハク</t>
    </rPh>
    <rPh sb="2" eb="3">
      <t>ジョ</t>
    </rPh>
    <phoneticPr fontId="1"/>
  </si>
  <si>
    <t>利用日数</t>
    <rPh sb="0" eb="2">
      <t>リヨウ</t>
    </rPh>
    <rPh sb="2" eb="4">
      <t>ニッスウ</t>
    </rPh>
    <phoneticPr fontId="1"/>
  </si>
  <si>
    <t>さんふらわあ</t>
  </si>
  <si>
    <t>100～199</t>
  </si>
  <si>
    <t>合計申請額</t>
    <rPh sb="0" eb="2">
      <t>ゴウケイ</t>
    </rPh>
    <rPh sb="2" eb="5">
      <t>シンセイガク</t>
    </rPh>
    <phoneticPr fontId="1"/>
  </si>
  <si>
    <t>20～99</t>
  </si>
  <si>
    <t>＜支給対象　社会人＞</t>
    <rPh sb="1" eb="3">
      <t>シキュウ</t>
    </rPh>
    <rPh sb="3" eb="5">
      <t>タイショウ</t>
    </rPh>
    <rPh sb="6" eb="8">
      <t>シャカイ</t>
    </rPh>
    <rPh sb="8" eb="9">
      <t>ジン</t>
    </rPh>
    <phoneticPr fontId="1"/>
  </si>
  <si>
    <t>※合宿参加者数の宿泊数に違いがある場合は別々に入力</t>
    <rPh sb="1" eb="3">
      <t>ガッシュク</t>
    </rPh>
    <rPh sb="3" eb="5">
      <t>サンカ</t>
    </rPh>
    <rPh sb="5" eb="6">
      <t>シャ</t>
    </rPh>
    <rPh sb="6" eb="7">
      <t>スウ</t>
    </rPh>
    <rPh sb="8" eb="10">
      <t>シュクハク</t>
    </rPh>
    <rPh sb="10" eb="11">
      <t>スウ</t>
    </rPh>
    <rPh sb="12" eb="13">
      <t>チガ</t>
    </rPh>
    <rPh sb="17" eb="19">
      <t>バアイ</t>
    </rPh>
    <rPh sb="20" eb="22">
      <t>ベツベツ</t>
    </rPh>
    <rPh sb="23" eb="25">
      <t>ニュウリョク</t>
    </rPh>
    <phoneticPr fontId="1"/>
  </si>
  <si>
    <t>※１団体あたり各１台まで</t>
    <rPh sb="2" eb="4">
      <t>ダンタイ</t>
    </rPh>
    <rPh sb="7" eb="8">
      <t>カク</t>
    </rPh>
    <rPh sb="9" eb="10">
      <t>ダイ</t>
    </rPh>
    <phoneticPr fontId="1"/>
  </si>
  <si>
    <t>※１団体当たり片道20,000円</t>
    <rPh sb="2" eb="4">
      <t>ダンタイ</t>
    </rPh>
    <rPh sb="4" eb="5">
      <t>ア</t>
    </rPh>
    <rPh sb="7" eb="9">
      <t>カタミチ</t>
    </rPh>
    <rPh sb="15" eb="16">
      <t>エン</t>
    </rPh>
    <phoneticPr fontId="1"/>
  </si>
  <si>
    <t>※１団体当たり支給上限の範囲内で支給。ただし、発着点と宿泊所の移動のみが対象。</t>
    <rPh sb="2" eb="4">
      <t>ダンタイ</t>
    </rPh>
    <rPh sb="4" eb="5">
      <t>ア</t>
    </rPh>
    <rPh sb="7" eb="9">
      <t>シキュウ</t>
    </rPh>
    <rPh sb="9" eb="11">
      <t>ジョウゲン</t>
    </rPh>
    <rPh sb="12" eb="14">
      <t>ハンイ</t>
    </rPh>
    <rPh sb="14" eb="15">
      <t>ナイ</t>
    </rPh>
    <rPh sb="16" eb="18">
      <t>シキュウ</t>
    </rPh>
    <rPh sb="23" eb="25">
      <t>ハッチャク</t>
    </rPh>
    <rPh sb="25" eb="26">
      <t>テン</t>
    </rPh>
    <rPh sb="27" eb="29">
      <t>シュクハク</t>
    </rPh>
    <rPh sb="29" eb="30">
      <t>ジョ</t>
    </rPh>
    <rPh sb="31" eb="33">
      <t>イドウ</t>
    </rPh>
    <rPh sb="36" eb="38">
      <t>タイショウ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</si>
</sst>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  <scheme val="minor"/>
    </font>
    <font>
      <sz val="10"/>
      <color rgb="FFFF0000"/>
      <name val="游ゴシック"/>
      <family val="3"/>
      <scheme val="minor"/>
    </font>
    <font>
      <sz val="11"/>
      <color rgb="FFFF0000"/>
      <name val="游ゴシック"/>
      <family val="3"/>
      <scheme val="minor"/>
    </font>
    <font>
      <sz val="11"/>
      <color theme="1"/>
      <name val="游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AFF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" xfId="0" applyFont="1" applyFill="1" applyBorder="1" applyProtection="1">
      <alignment vertical="center"/>
    </xf>
    <xf numFmtId="0" fontId="0" fillId="3" borderId="1" xfId="0" applyFont="1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4" borderId="1" xfId="0" applyFont="1" applyFill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</xf>
    <xf numFmtId="38" fontId="3" fillId="0" borderId="3" xfId="0" applyNumberFormat="1" applyFont="1" applyBorder="1" applyProtection="1">
      <alignment vertical="center"/>
    </xf>
    <xf numFmtId="0" fontId="0" fillId="3" borderId="1" xfId="0" applyFont="1" applyFill="1" applyBorder="1" applyProtection="1">
      <alignment vertical="center"/>
    </xf>
    <xf numFmtId="0" fontId="0" fillId="4" borderId="1" xfId="0" applyFont="1" applyFill="1" applyBorder="1" applyAlignment="1" applyProtection="1">
      <alignment horizontal="center" vertical="center"/>
      <protection locked="0"/>
    </xf>
    <xf numFmtId="38" fontId="0" fillId="4" borderId="1" xfId="1" applyFont="1" applyFill="1" applyBorder="1" applyProtection="1">
      <alignment vertical="center"/>
      <protection locked="0"/>
    </xf>
    <xf numFmtId="38" fontId="0" fillId="5" borderId="1" xfId="1" applyFont="1" applyFill="1" applyBorder="1" applyProtection="1">
      <alignment vertical="center"/>
    </xf>
    <xf numFmtId="0" fontId="0" fillId="5" borderId="1" xfId="0" applyFont="1" applyFill="1" applyBorder="1" applyProtection="1">
      <alignment vertical="center"/>
    </xf>
    <xf numFmtId="0" fontId="0" fillId="6" borderId="1" xfId="0" applyFont="1" applyFill="1" applyBorder="1" applyAlignment="1" applyProtection="1">
      <alignment horizontal="center" vertical="center"/>
    </xf>
    <xf numFmtId="0" fontId="0" fillId="6" borderId="4" xfId="0" applyFont="1" applyFill="1" applyBorder="1" applyAlignment="1" applyProtection="1">
      <alignment horizontal="center" vertical="center"/>
    </xf>
    <xf numFmtId="0" fontId="0" fillId="6" borderId="5" xfId="0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38" fontId="0" fillId="6" borderId="4" xfId="1" applyFont="1" applyFill="1" applyBorder="1" applyAlignment="1" applyProtection="1">
      <alignment horizontal="center" vertical="center"/>
    </xf>
    <xf numFmtId="38" fontId="0" fillId="6" borderId="5" xfId="1" applyFont="1" applyFill="1" applyBorder="1" applyAlignment="1" applyProtection="1">
      <alignment horizontal="center" vertical="center"/>
    </xf>
    <xf numFmtId="38" fontId="0" fillId="6" borderId="6" xfId="1" applyFont="1" applyFill="1" applyBorder="1" applyAlignment="1" applyProtection="1">
      <alignment horizontal="center" vertical="center"/>
    </xf>
    <xf numFmtId="38" fontId="0" fillId="6" borderId="1" xfId="1" applyFont="1" applyFill="1" applyBorder="1" applyAlignment="1" applyProtection="1">
      <alignment horizontal="center" vertical="center"/>
    </xf>
    <xf numFmtId="38" fontId="0" fillId="0" borderId="0" xfId="1" applyFont="1" applyBorder="1" applyProtection="1">
      <alignment vertical="center"/>
      <protection locked="0"/>
    </xf>
    <xf numFmtId="0" fontId="0" fillId="6" borderId="1" xfId="0" applyFont="1" applyFill="1" applyBorder="1" applyProtection="1">
      <alignment vertical="center"/>
    </xf>
    <xf numFmtId="38" fontId="0" fillId="6" borderId="1" xfId="1" applyFont="1" applyFill="1" applyBorder="1" applyProtection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FAFFCD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I36"/>
  <sheetViews>
    <sheetView workbookViewId="0">
      <selection activeCell="F10" sqref="F10"/>
    </sheetView>
  </sheetViews>
  <sheetFormatPr defaultRowHeight="18.75"/>
  <cols>
    <col min="1" max="1" width="5.875" style="1" customWidth="1"/>
    <col min="2" max="2" width="16.25" style="1" customWidth="1"/>
    <col min="3" max="3" width="17.875" style="1" customWidth="1"/>
    <col min="4" max="4" width="14.5" style="1" customWidth="1"/>
    <col min="5" max="5" width="13.375" style="1" customWidth="1"/>
    <col min="6" max="6" width="13.125" style="1" customWidth="1"/>
    <col min="7" max="7" width="12.375" style="1" customWidth="1"/>
    <col min="8" max="8" width="13.75" style="1" customWidth="1"/>
    <col min="9" max="9" width="14.375" style="1" customWidth="1"/>
    <col min="10" max="16384" width="9" style="1" customWidth="1"/>
  </cols>
  <sheetData>
    <row r="1" spans="1:9">
      <c r="B1" s="11"/>
      <c r="C1" s="1" t="s">
        <v>22</v>
      </c>
    </row>
    <row r="2" spans="1:9">
      <c r="A2" s="2" t="s">
        <v>37</v>
      </c>
    </row>
    <row r="3" spans="1:9">
      <c r="A3" s="3"/>
      <c r="B3" s="6" t="s">
        <v>0</v>
      </c>
      <c r="C3" s="6" t="s">
        <v>2</v>
      </c>
      <c r="D3" s="6" t="s">
        <v>5</v>
      </c>
      <c r="G3" s="20" t="s">
        <v>2</v>
      </c>
      <c r="H3" s="20" t="s">
        <v>1</v>
      </c>
      <c r="I3" s="20" t="s">
        <v>21</v>
      </c>
    </row>
    <row r="4" spans="1:9">
      <c r="A4" s="4">
        <v>1</v>
      </c>
      <c r="B4" s="11"/>
      <c r="C4" s="11"/>
      <c r="D4" s="15">
        <f t="shared" ref="D4:D13" si="0">B4*C4</f>
        <v>0</v>
      </c>
      <c r="G4" s="21" t="s">
        <v>36</v>
      </c>
      <c r="H4" s="24">
        <v>20000</v>
      </c>
      <c r="I4" s="21" t="str">
        <f>IF(D14&gt;=20,IF(D14&lt;=99,"〇","ー"),"ー")</f>
        <v>ー</v>
      </c>
    </row>
    <row r="5" spans="1:9">
      <c r="A5" s="4">
        <v>2</v>
      </c>
      <c r="B5" s="11"/>
      <c r="C5" s="11"/>
      <c r="D5" s="15">
        <f t="shared" si="0"/>
        <v>0</v>
      </c>
      <c r="G5" s="22"/>
      <c r="H5" s="25"/>
      <c r="I5" s="22"/>
    </row>
    <row r="6" spans="1:9">
      <c r="A6" s="4">
        <v>3</v>
      </c>
      <c r="B6" s="11"/>
      <c r="C6" s="11"/>
      <c r="D6" s="15">
        <f t="shared" si="0"/>
        <v>0</v>
      </c>
      <c r="G6" s="22"/>
      <c r="H6" s="25"/>
      <c r="I6" s="22"/>
    </row>
    <row r="7" spans="1:9">
      <c r="A7" s="4">
        <v>4</v>
      </c>
      <c r="B7" s="11"/>
      <c r="C7" s="11"/>
      <c r="D7" s="15">
        <f t="shared" si="0"/>
        <v>0</v>
      </c>
      <c r="G7" s="23"/>
      <c r="H7" s="26"/>
      <c r="I7" s="23"/>
    </row>
    <row r="8" spans="1:9">
      <c r="A8" s="4">
        <v>5</v>
      </c>
      <c r="B8" s="11"/>
      <c r="C8" s="11"/>
      <c r="D8" s="15">
        <f t="shared" si="0"/>
        <v>0</v>
      </c>
      <c r="G8" s="21" t="s">
        <v>34</v>
      </c>
      <c r="H8" s="24">
        <v>30000</v>
      </c>
      <c r="I8" s="21" t="str">
        <f>IF(D14&gt;=100,IF(D14&lt;=199,"〇","ー"),"ー")</f>
        <v>ー</v>
      </c>
    </row>
    <row r="9" spans="1:9">
      <c r="A9" s="4">
        <v>6</v>
      </c>
      <c r="B9" s="11"/>
      <c r="C9" s="11"/>
      <c r="D9" s="15">
        <f t="shared" si="0"/>
        <v>0</v>
      </c>
      <c r="G9" s="22"/>
      <c r="H9" s="25"/>
      <c r="I9" s="22"/>
    </row>
    <row r="10" spans="1:9">
      <c r="A10" s="4">
        <v>7</v>
      </c>
      <c r="B10" s="11"/>
      <c r="C10" s="11"/>
      <c r="D10" s="15">
        <f t="shared" si="0"/>
        <v>0</v>
      </c>
      <c r="G10" s="22"/>
      <c r="H10" s="25"/>
      <c r="I10" s="22"/>
    </row>
    <row r="11" spans="1:9">
      <c r="A11" s="4">
        <v>8</v>
      </c>
      <c r="B11" s="11"/>
      <c r="C11" s="11"/>
      <c r="D11" s="15">
        <f t="shared" si="0"/>
        <v>0</v>
      </c>
      <c r="G11" s="22"/>
      <c r="H11" s="25"/>
      <c r="I11" s="22"/>
    </row>
    <row r="12" spans="1:9">
      <c r="A12" s="4">
        <v>9</v>
      </c>
      <c r="B12" s="11"/>
      <c r="C12" s="11"/>
      <c r="D12" s="15">
        <f t="shared" si="0"/>
        <v>0</v>
      </c>
      <c r="G12" s="23"/>
      <c r="H12" s="26"/>
      <c r="I12" s="23"/>
    </row>
    <row r="13" spans="1:9">
      <c r="A13" s="4">
        <v>10</v>
      </c>
      <c r="B13" s="11"/>
      <c r="C13" s="11"/>
      <c r="D13" s="15">
        <f t="shared" si="0"/>
        <v>0</v>
      </c>
      <c r="G13" s="20" t="s">
        <v>19</v>
      </c>
      <c r="H13" s="27">
        <v>40000</v>
      </c>
      <c r="I13" s="20" t="str">
        <f>IF(D14&gt;=200,"〇","ー")</f>
        <v>ー</v>
      </c>
    </row>
    <row r="14" spans="1:9">
      <c r="A14" s="4" t="s">
        <v>6</v>
      </c>
      <c r="B14" s="4"/>
      <c r="C14" s="4"/>
      <c r="D14" s="15">
        <f>SUMIF(C4:C13,"&gt;=2",D4:D13)</f>
        <v>0</v>
      </c>
    </row>
    <row r="15" spans="1:9">
      <c r="A15" s="5" t="s">
        <v>38</v>
      </c>
      <c r="E15" s="6" t="s">
        <v>17</v>
      </c>
      <c r="F15" s="18">
        <f>SUMIF(I4:I13,"〇",H4:H13)</f>
        <v>0</v>
      </c>
    </row>
    <row r="16" spans="1:9">
      <c r="A16" s="5" t="s">
        <v>10</v>
      </c>
      <c r="G16" s="12"/>
      <c r="H16" s="28"/>
    </row>
    <row r="18" spans="1:8">
      <c r="A18" s="6" t="s">
        <v>30</v>
      </c>
      <c r="B18" s="6"/>
      <c r="C18" s="6"/>
      <c r="D18" s="6" t="s">
        <v>28</v>
      </c>
      <c r="E18" s="6" t="s">
        <v>29</v>
      </c>
      <c r="F18" s="6" t="s">
        <v>4</v>
      </c>
      <c r="H18" s="29" t="s">
        <v>24</v>
      </c>
    </row>
    <row r="19" spans="1:8">
      <c r="A19" s="4" t="s">
        <v>3</v>
      </c>
      <c r="B19" s="4"/>
      <c r="C19" s="4"/>
      <c r="D19" s="11"/>
      <c r="E19" s="17"/>
      <c r="F19" s="18">
        <f>MIN(ROUNDDOWN(E19*0.8,-3),H19)</f>
        <v>0</v>
      </c>
      <c r="H19" s="30">
        <v>150000</v>
      </c>
    </row>
    <row r="20" spans="1:8">
      <c r="A20" s="4" t="s">
        <v>23</v>
      </c>
      <c r="B20" s="4"/>
      <c r="C20" s="4"/>
      <c r="D20" s="11"/>
      <c r="E20" s="17"/>
      <c r="F20" s="18">
        <f>MIN(ROUNDDOWN(E20*0.8,-3),H20)</f>
        <v>0</v>
      </c>
      <c r="H20" s="30">
        <v>100000</v>
      </c>
    </row>
    <row r="21" spans="1:8">
      <c r="A21" s="7" t="s">
        <v>41</v>
      </c>
      <c r="B21" s="8"/>
      <c r="C21" s="8"/>
    </row>
    <row r="22" spans="1:8">
      <c r="A22" s="8"/>
      <c r="B22" s="8"/>
      <c r="C22" s="8"/>
    </row>
    <row r="23" spans="1:8">
      <c r="A23" s="6" t="s">
        <v>30</v>
      </c>
      <c r="B23" s="6"/>
      <c r="C23" s="6"/>
      <c r="D23" s="6" t="s">
        <v>28</v>
      </c>
      <c r="E23" s="6" t="s">
        <v>32</v>
      </c>
      <c r="F23" s="6" t="s">
        <v>4</v>
      </c>
      <c r="H23" s="20" t="s">
        <v>24</v>
      </c>
    </row>
    <row r="24" spans="1:8">
      <c r="A24" s="4" t="s">
        <v>25</v>
      </c>
      <c r="B24" s="4"/>
      <c r="C24" s="4"/>
      <c r="D24" s="11"/>
      <c r="E24" s="11"/>
      <c r="F24" s="19">
        <f>MIN(D24*E24*20000,H24)</f>
        <v>0</v>
      </c>
      <c r="H24" s="30">
        <v>40000</v>
      </c>
    </row>
    <row r="25" spans="1:8">
      <c r="A25" s="4" t="s">
        <v>31</v>
      </c>
      <c r="B25" s="4"/>
      <c r="C25" s="4"/>
      <c r="D25" s="11"/>
      <c r="E25" s="11"/>
      <c r="F25" s="19">
        <f>MIN(D25*E25*10000,H24)</f>
        <v>0</v>
      </c>
    </row>
    <row r="26" spans="1:8">
      <c r="A26" s="9" t="s">
        <v>39</v>
      </c>
      <c r="B26" s="12"/>
      <c r="C26" s="12"/>
    </row>
    <row r="28" spans="1:8">
      <c r="A28" s="6" t="s">
        <v>30</v>
      </c>
      <c r="B28" s="6"/>
      <c r="C28" s="6"/>
      <c r="D28" s="6" t="s">
        <v>28</v>
      </c>
      <c r="E28" s="6" t="s">
        <v>32</v>
      </c>
      <c r="F28" s="6" t="s">
        <v>4</v>
      </c>
      <c r="H28" s="20" t="s">
        <v>24</v>
      </c>
    </row>
    <row r="29" spans="1:8">
      <c r="A29" s="4" t="s">
        <v>26</v>
      </c>
      <c r="B29" s="4"/>
      <c r="C29" s="4"/>
      <c r="D29" s="11"/>
      <c r="E29" s="11"/>
      <c r="F29" s="19">
        <f>MIN(D29*E29*2000,H29)</f>
        <v>0</v>
      </c>
      <c r="H29" s="30">
        <v>20000</v>
      </c>
    </row>
    <row r="30" spans="1:8">
      <c r="A30" s="9" t="s">
        <v>27</v>
      </c>
      <c r="B30" s="12"/>
      <c r="C30" s="12"/>
      <c r="H30" s="28"/>
    </row>
    <row r="32" spans="1:8">
      <c r="A32" s="6" t="s">
        <v>30</v>
      </c>
      <c r="B32" s="6"/>
      <c r="C32" s="6"/>
      <c r="D32" s="6" t="s">
        <v>28</v>
      </c>
      <c r="E32" s="6" t="s">
        <v>13</v>
      </c>
      <c r="F32" s="6" t="s">
        <v>4</v>
      </c>
      <c r="H32" s="20" t="s">
        <v>24</v>
      </c>
    </row>
    <row r="33" spans="1:8">
      <c r="A33" s="4" t="s">
        <v>33</v>
      </c>
      <c r="B33" s="4"/>
      <c r="C33" s="4"/>
      <c r="D33" s="16"/>
      <c r="E33" s="11"/>
      <c r="F33" s="19">
        <f>MIN(D33*E33*20000,H33)</f>
        <v>0</v>
      </c>
      <c r="H33" s="30">
        <v>40000</v>
      </c>
    </row>
    <row r="34" spans="1:8">
      <c r="A34" s="10" t="s">
        <v>40</v>
      </c>
    </row>
    <row r="35" spans="1:8" ht="19.5"/>
    <row r="36" spans="1:8" ht="19.5">
      <c r="B36" s="13" t="s">
        <v>35</v>
      </c>
      <c r="C36" s="14">
        <f>SUM(F15,F19:F20,F24:F25,F29,F33)</f>
        <v>0</v>
      </c>
    </row>
  </sheetData>
  <sheetProtection password="9388" sheet="1" objects="1" scenarios="1"/>
  <mergeCells count="17">
    <mergeCell ref="A14:C14"/>
    <mergeCell ref="A18:C18"/>
    <mergeCell ref="A19:C19"/>
    <mergeCell ref="A20:C20"/>
    <mergeCell ref="A23:C23"/>
    <mergeCell ref="A24:C24"/>
    <mergeCell ref="A25:C25"/>
    <mergeCell ref="A28:C28"/>
    <mergeCell ref="A29:C29"/>
    <mergeCell ref="A32:C32"/>
    <mergeCell ref="A33:C33"/>
    <mergeCell ref="G4:G7"/>
    <mergeCell ref="H4:H7"/>
    <mergeCell ref="I4:I7"/>
    <mergeCell ref="G8:G12"/>
    <mergeCell ref="H8:H12"/>
    <mergeCell ref="I8:I12"/>
  </mergeCells>
  <phoneticPr fontId="1"/>
  <dataValidations count="2">
    <dataValidation type="whole" operator="equal" allowBlank="1" showDropDown="0" showInputMessage="1" showErrorMessage="1" sqref="D33">
      <formula1>1</formula1>
    </dataValidation>
    <dataValidation type="whole" allowBlank="1" showDropDown="0" showInputMessage="1" showErrorMessage="1" sqref="D24:D26 E33 E24">
      <formula1>1</formula1>
      <formula2>2</formula2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I36"/>
  <sheetViews>
    <sheetView tabSelected="1" workbookViewId="0">
      <selection activeCell="E8" sqref="E8"/>
    </sheetView>
  </sheetViews>
  <sheetFormatPr defaultRowHeight="18.75"/>
  <cols>
    <col min="1" max="1" width="5.875" style="1" customWidth="1"/>
    <col min="2" max="2" width="16.25" style="1" customWidth="1"/>
    <col min="3" max="3" width="17.875" style="1" customWidth="1"/>
    <col min="4" max="4" width="14.5" style="1" customWidth="1"/>
    <col min="5" max="5" width="13.375" style="1" customWidth="1"/>
    <col min="6" max="6" width="13.125" style="1" customWidth="1"/>
    <col min="7" max="7" width="12.375" style="1" customWidth="1"/>
    <col min="8" max="8" width="13.75" style="1" customWidth="1"/>
    <col min="9" max="9" width="14.375" style="1" customWidth="1"/>
    <col min="10" max="16384" width="9" style="1" customWidth="1"/>
  </cols>
  <sheetData>
    <row r="1" spans="1:9">
      <c r="B1" s="11"/>
      <c r="C1" s="1" t="s">
        <v>22</v>
      </c>
    </row>
    <row r="2" spans="1:9">
      <c r="A2" s="2" t="s">
        <v>11</v>
      </c>
    </row>
    <row r="3" spans="1:9">
      <c r="A3" s="3"/>
      <c r="B3" s="6" t="s">
        <v>0</v>
      </c>
      <c r="C3" s="6" t="s">
        <v>2</v>
      </c>
      <c r="D3" s="6" t="s">
        <v>5</v>
      </c>
      <c r="G3" s="20" t="s">
        <v>2</v>
      </c>
      <c r="H3" s="20" t="s">
        <v>1</v>
      </c>
      <c r="I3" s="20" t="s">
        <v>21</v>
      </c>
    </row>
    <row r="4" spans="1:9">
      <c r="A4" s="4">
        <v>1</v>
      </c>
      <c r="B4" s="11"/>
      <c r="C4" s="11"/>
      <c r="D4" s="15">
        <f t="shared" ref="D4:D13" si="0">B4*C4</f>
        <v>0</v>
      </c>
      <c r="G4" s="20" t="s">
        <v>9</v>
      </c>
      <c r="H4" s="27">
        <v>20000</v>
      </c>
      <c r="I4" s="20" t="str">
        <f>IF(D14&gt;=20,IF(D14&lt;=39,"〇","ー"),"ー")</f>
        <v>ー</v>
      </c>
    </row>
    <row r="5" spans="1:9">
      <c r="A5" s="4">
        <v>2</v>
      </c>
      <c r="B5" s="11"/>
      <c r="C5" s="11"/>
      <c r="D5" s="15">
        <f t="shared" si="0"/>
        <v>0</v>
      </c>
      <c r="G5" s="20" t="s">
        <v>8</v>
      </c>
      <c r="H5" s="27">
        <v>40000</v>
      </c>
      <c r="I5" s="20" t="str">
        <f>IF(D14&gt;=40,IF(D14&lt;=59,"〇","ー"),"ー")</f>
        <v>ー</v>
      </c>
    </row>
    <row r="6" spans="1:9">
      <c r="A6" s="4">
        <v>3</v>
      </c>
      <c r="B6" s="11"/>
      <c r="C6" s="11"/>
      <c r="D6" s="15">
        <f t="shared" si="0"/>
        <v>0</v>
      </c>
      <c r="G6" s="20" t="s">
        <v>12</v>
      </c>
      <c r="H6" s="27">
        <v>60000</v>
      </c>
      <c r="I6" s="20" t="str">
        <f>IF(D14&gt;=60,IF(D14&lt;=79,"〇","ー"),"ー")</f>
        <v>ー</v>
      </c>
    </row>
    <row r="7" spans="1:9">
      <c r="A7" s="4">
        <v>4</v>
      </c>
      <c r="B7" s="11"/>
      <c r="C7" s="11"/>
      <c r="D7" s="15">
        <f t="shared" si="0"/>
        <v>0</v>
      </c>
      <c r="G7" s="20" t="s">
        <v>14</v>
      </c>
      <c r="H7" s="27">
        <v>80000</v>
      </c>
      <c r="I7" s="20" t="str">
        <f>IF(D14&gt;=80,IF(D14&lt;=99,"〇","ー"),"ー")</f>
        <v>ー</v>
      </c>
    </row>
    <row r="8" spans="1:9">
      <c r="A8" s="4">
        <v>5</v>
      </c>
      <c r="B8" s="11"/>
      <c r="C8" s="11"/>
      <c r="D8" s="15">
        <f t="shared" si="0"/>
        <v>0</v>
      </c>
      <c r="G8" s="20" t="s">
        <v>7</v>
      </c>
      <c r="H8" s="27">
        <v>100000</v>
      </c>
      <c r="I8" s="20" t="str">
        <f>IF(D14&gt;=100,IF(D14&lt;=119,"〇","ー"),"ー")</f>
        <v>ー</v>
      </c>
    </row>
    <row r="9" spans="1:9">
      <c r="A9" s="4">
        <v>6</v>
      </c>
      <c r="B9" s="11"/>
      <c r="C9" s="11"/>
      <c r="D9" s="15">
        <f t="shared" si="0"/>
        <v>0</v>
      </c>
      <c r="G9" s="20" t="s">
        <v>16</v>
      </c>
      <c r="H9" s="27">
        <v>120000</v>
      </c>
      <c r="I9" s="20" t="str">
        <f>IF(D14&gt;=120,IF(D14&lt;=139,"〇","ー"),"ー")</f>
        <v>ー</v>
      </c>
    </row>
    <row r="10" spans="1:9">
      <c r="A10" s="4">
        <v>7</v>
      </c>
      <c r="B10" s="11"/>
      <c r="C10" s="11"/>
      <c r="D10" s="15">
        <f t="shared" si="0"/>
        <v>0</v>
      </c>
      <c r="G10" s="20" t="s">
        <v>18</v>
      </c>
      <c r="H10" s="27">
        <v>140000</v>
      </c>
      <c r="I10" s="20" t="str">
        <f>IF(D14&gt;=140,IF(D14&lt;=159,"〇","ー"),"ー")</f>
        <v>ー</v>
      </c>
    </row>
    <row r="11" spans="1:9">
      <c r="A11" s="4">
        <v>8</v>
      </c>
      <c r="B11" s="11"/>
      <c r="C11" s="11"/>
      <c r="D11" s="15">
        <f t="shared" si="0"/>
        <v>0</v>
      </c>
      <c r="G11" s="20" t="s">
        <v>20</v>
      </c>
      <c r="H11" s="27">
        <v>160000</v>
      </c>
      <c r="I11" s="20" t="str">
        <f>IF(D14&gt;=160,IF(D14&lt;=179,"〇","ー"),"ー")</f>
        <v>ー</v>
      </c>
    </row>
    <row r="12" spans="1:9">
      <c r="A12" s="4">
        <v>9</v>
      </c>
      <c r="B12" s="11"/>
      <c r="C12" s="11"/>
      <c r="D12" s="15">
        <f t="shared" si="0"/>
        <v>0</v>
      </c>
      <c r="G12" s="20" t="s">
        <v>15</v>
      </c>
      <c r="H12" s="27">
        <v>180000</v>
      </c>
      <c r="I12" s="20" t="str">
        <f>IF(D14&gt;=180,IF(D14&lt;=199,"〇","ー"),"ー")</f>
        <v>ー</v>
      </c>
    </row>
    <row r="13" spans="1:9">
      <c r="A13" s="4">
        <v>10</v>
      </c>
      <c r="B13" s="11"/>
      <c r="C13" s="11"/>
      <c r="D13" s="15">
        <f t="shared" si="0"/>
        <v>0</v>
      </c>
      <c r="G13" s="20" t="s">
        <v>19</v>
      </c>
      <c r="H13" s="27">
        <v>200000</v>
      </c>
      <c r="I13" s="20" t="str">
        <f>IF(D14&gt;=200,"〇","ー")</f>
        <v>ー</v>
      </c>
    </row>
    <row r="14" spans="1:9">
      <c r="A14" s="4" t="s">
        <v>6</v>
      </c>
      <c r="B14" s="4"/>
      <c r="C14" s="4"/>
      <c r="D14" s="15">
        <f>SUMIF(C4:C13,"&gt;=2",D4:D13)</f>
        <v>0</v>
      </c>
    </row>
    <row r="15" spans="1:9">
      <c r="A15" s="5" t="s">
        <v>38</v>
      </c>
      <c r="E15" s="6" t="s">
        <v>17</v>
      </c>
      <c r="F15" s="18">
        <f>SUMIF(I4:I13,"〇",H4:H13)</f>
        <v>0</v>
      </c>
    </row>
    <row r="16" spans="1:9">
      <c r="A16" s="5" t="s">
        <v>10</v>
      </c>
      <c r="G16" s="12"/>
      <c r="H16" s="28"/>
    </row>
    <row r="18" spans="1:8">
      <c r="A18" s="6" t="s">
        <v>30</v>
      </c>
      <c r="B18" s="6"/>
      <c r="C18" s="6"/>
      <c r="D18" s="6" t="s">
        <v>28</v>
      </c>
      <c r="E18" s="6" t="s">
        <v>29</v>
      </c>
      <c r="F18" s="6" t="s">
        <v>4</v>
      </c>
      <c r="H18" s="29" t="s">
        <v>24</v>
      </c>
    </row>
    <row r="19" spans="1:8">
      <c r="A19" s="4" t="s">
        <v>3</v>
      </c>
      <c r="B19" s="4"/>
      <c r="C19" s="4"/>
      <c r="D19" s="11"/>
      <c r="E19" s="17"/>
      <c r="F19" s="18">
        <f>MIN(ROUNDDOWN(E19*0.8,-3),H19)</f>
        <v>0</v>
      </c>
      <c r="H19" s="30">
        <v>150000</v>
      </c>
    </row>
    <row r="20" spans="1:8">
      <c r="A20" s="4" t="s">
        <v>23</v>
      </c>
      <c r="B20" s="4"/>
      <c r="C20" s="4"/>
      <c r="D20" s="11"/>
      <c r="E20" s="17"/>
      <c r="F20" s="18">
        <f>MIN(ROUNDDOWN(E20*0.8,-3),H20)</f>
        <v>0</v>
      </c>
      <c r="H20" s="30">
        <v>100000</v>
      </c>
    </row>
    <row r="21" spans="1:8">
      <c r="A21" s="7" t="s">
        <v>41</v>
      </c>
      <c r="B21" s="8"/>
      <c r="C21" s="8"/>
    </row>
    <row r="22" spans="1:8">
      <c r="A22" s="8"/>
      <c r="B22" s="8"/>
      <c r="C22" s="8"/>
    </row>
    <row r="23" spans="1:8">
      <c r="A23" s="6" t="s">
        <v>30</v>
      </c>
      <c r="B23" s="6"/>
      <c r="C23" s="6"/>
      <c r="D23" s="6" t="s">
        <v>28</v>
      </c>
      <c r="E23" s="6" t="s">
        <v>32</v>
      </c>
      <c r="F23" s="6" t="s">
        <v>4</v>
      </c>
      <c r="H23" s="20" t="s">
        <v>24</v>
      </c>
    </row>
    <row r="24" spans="1:8">
      <c r="A24" s="4" t="s">
        <v>25</v>
      </c>
      <c r="B24" s="4"/>
      <c r="C24" s="4"/>
      <c r="D24" s="11"/>
      <c r="E24" s="11"/>
      <c r="F24" s="19">
        <f>MIN(D24*E24*20000,H24)</f>
        <v>0</v>
      </c>
      <c r="H24" s="30">
        <v>40000</v>
      </c>
    </row>
    <row r="25" spans="1:8">
      <c r="A25" s="4" t="s">
        <v>31</v>
      </c>
      <c r="B25" s="4"/>
      <c r="C25" s="4"/>
      <c r="D25" s="11"/>
      <c r="E25" s="11"/>
      <c r="F25" s="19">
        <f>MIN(D25*E25*10000,H24)</f>
        <v>0</v>
      </c>
    </row>
    <row r="26" spans="1:8">
      <c r="A26" s="9" t="s">
        <v>39</v>
      </c>
      <c r="B26" s="12"/>
      <c r="C26" s="12"/>
    </row>
    <row r="28" spans="1:8">
      <c r="A28" s="6" t="s">
        <v>30</v>
      </c>
      <c r="B28" s="6"/>
      <c r="C28" s="6"/>
      <c r="D28" s="6" t="s">
        <v>28</v>
      </c>
      <c r="E28" s="6" t="s">
        <v>32</v>
      </c>
      <c r="F28" s="6" t="s">
        <v>4</v>
      </c>
      <c r="H28" s="20" t="s">
        <v>24</v>
      </c>
    </row>
    <row r="29" spans="1:8">
      <c r="A29" s="4" t="s">
        <v>26</v>
      </c>
      <c r="B29" s="4"/>
      <c r="C29" s="4"/>
      <c r="D29" s="11"/>
      <c r="E29" s="11"/>
      <c r="F29" s="19">
        <f>MIN(D29*E29*2000,H29)</f>
        <v>0</v>
      </c>
      <c r="H29" s="30">
        <v>20000</v>
      </c>
    </row>
    <row r="30" spans="1:8">
      <c r="A30" s="9" t="s">
        <v>27</v>
      </c>
      <c r="B30" s="12"/>
      <c r="C30" s="12"/>
      <c r="H30" s="28"/>
    </row>
    <row r="32" spans="1:8">
      <c r="A32" s="6" t="s">
        <v>30</v>
      </c>
      <c r="B32" s="6"/>
      <c r="C32" s="6"/>
      <c r="D32" s="6" t="s">
        <v>28</v>
      </c>
      <c r="E32" s="6" t="s">
        <v>13</v>
      </c>
      <c r="F32" s="6" t="s">
        <v>4</v>
      </c>
      <c r="H32" s="20" t="s">
        <v>24</v>
      </c>
    </row>
    <row r="33" spans="1:8">
      <c r="A33" s="4" t="s">
        <v>33</v>
      </c>
      <c r="B33" s="4"/>
      <c r="C33" s="4"/>
      <c r="D33" s="16"/>
      <c r="E33" s="11"/>
      <c r="F33" s="19">
        <f>MIN(D33*E33*20000,H33)</f>
        <v>0</v>
      </c>
      <c r="H33" s="30">
        <v>40000</v>
      </c>
    </row>
    <row r="34" spans="1:8">
      <c r="A34" s="10" t="s">
        <v>40</v>
      </c>
    </row>
    <row r="35" spans="1:8" ht="19.5"/>
    <row r="36" spans="1:8" ht="19.5">
      <c r="B36" s="13" t="s">
        <v>35</v>
      </c>
      <c r="C36" s="14">
        <f>SUM(F15,F19:F20,F24:F25,F29,F33)</f>
        <v>0</v>
      </c>
    </row>
  </sheetData>
  <sheetProtection password="9388" sheet="1" objects="1" scenarios="1"/>
  <mergeCells count="11">
    <mergeCell ref="A14:C14"/>
    <mergeCell ref="A18:C18"/>
    <mergeCell ref="A19:C19"/>
    <mergeCell ref="A20:C20"/>
    <mergeCell ref="A23:C23"/>
    <mergeCell ref="A24:C24"/>
    <mergeCell ref="A25:C25"/>
    <mergeCell ref="A28:C28"/>
    <mergeCell ref="A29:C29"/>
    <mergeCell ref="A32:C32"/>
    <mergeCell ref="A33:C33"/>
  </mergeCells>
  <phoneticPr fontId="1"/>
  <dataValidations count="2">
    <dataValidation type="whole" allowBlank="1" showDropDown="0" showInputMessage="1" showErrorMessage="1" sqref="D24:D26 E33 E24">
      <formula1>1</formula1>
      <formula2>2</formula2>
    </dataValidation>
    <dataValidation type="whole" operator="equal" allowBlank="1" showDropDown="0" showInputMessage="1" showErrorMessage="1" sqref="D33">
      <formula1>1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社会人用</vt:lpstr>
      <vt:lpstr>学生団体用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隈本 祐貴</dc:creator>
  <cp:lastModifiedBy>隈本 祐貴</cp:lastModifiedBy>
  <dcterms:created xsi:type="dcterms:W3CDTF">2022-05-09T01:46:52Z</dcterms:created>
  <dcterms:modified xsi:type="dcterms:W3CDTF">2022-06-07T07:26:06Z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2022-06-07T07:26:06Z</vt:filetime>
  </property>
</Properties>
</file>